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341" windowWidth="12870" windowHeight="10485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  <definedName name="_xlnm.Print_Area" localSheetId="1">'план'!$A$1:$F$63</definedName>
  </definedNames>
  <calcPr fullCalcOnLoad="1"/>
</workbook>
</file>

<file path=xl/sharedStrings.xml><?xml version="1.0" encoding="utf-8"?>
<sst xmlns="http://schemas.openxmlformats.org/spreadsheetml/2006/main" count="265" uniqueCount="150">
  <si>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</si>
  <si>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</si>
  <si>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</si>
  <si>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</si>
  <si>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</si>
  <si>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</si>
  <si>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</si>
  <si>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</si>
  <si>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</si>
  <si>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</si>
  <si>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</si>
  <si>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</si>
  <si>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</si>
  <si>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</si>
  <si>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</si>
  <si>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</si>
  <si>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</si>
  <si>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</si>
  <si>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</si>
  <si>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</si>
  <si>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</si>
  <si>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</si>
  <si>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</si>
  <si>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</si>
  <si>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</si>
  <si>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</si>
  <si>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</si>
  <si>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</si>
  <si>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</si>
  <si>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</si>
  <si>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</si>
  <si>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</si>
  <si>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</si>
  <si>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</si>
  <si>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</si>
  <si>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</si>
  <si>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</si>
  <si>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</si>
  <si>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</si>
  <si>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</si>
  <si>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</si>
  <si>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</si>
  <si>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</si>
  <si>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</si>
  <si>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</si>
  <si>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</si>
  <si>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</si>
  <si>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</si>
  <si>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</si>
  <si>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</si>
  <si>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</si>
  <si>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</si>
  <si>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</si>
  <si>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</si>
  <si>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</si>
  <si>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</si>
  <si>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</si>
  <si>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</si>
  <si>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</si>
  <si>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</si>
  <si>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</si>
  <si>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Волгоградская 26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</si>
  <si>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</si>
  <si>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</si>
  <si>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</si>
  <si>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</si>
  <si>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</si>
  <si>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</si>
  <si>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</si>
  <si>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</si>
  <si>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</si>
  <si>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</si>
  <si>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>ИТОГО</t>
  </si>
  <si>
    <t xml:space="preserve">Директор ООО "УК Сталкер"  </t>
  </si>
  <si>
    <t>И.Г. Рубанов</t>
  </si>
  <si>
    <t>г. Юрга, ул. Волгоградская 26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</si>
  <si>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</si>
  <si>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</si>
  <si>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</si>
  <si>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</si>
  <si>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</si>
  <si>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</si>
  <si>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</si>
  <si>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</si>
  <si>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</si>
  <si>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</si>
  <si>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</si>
  <si>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</si>
  <si>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с автовышки                    </t>
  </si>
  <si>
    <t xml:space="preserve">Очистка кровли от снега толщ. слоя до 50 см </t>
  </si>
  <si>
    <t>Очистка подъездных козырьков от снега толщиной слоя до 50 см с автовышки</t>
  </si>
  <si>
    <t>Очистка труб ливневой канализации от наледи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</si>
  <si>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</si>
  <si>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</si>
  <si>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</si>
  <si>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</si>
  <si>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</si>
  <si>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</si>
  <si>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Прочистка вентканалов и вентшахт по графику</t>
  </si>
  <si>
    <t>2 раза в год</t>
  </si>
  <si>
    <t>по необходимости</t>
  </si>
  <si>
    <t>шт</t>
  </si>
  <si>
    <t>1 раз в год</t>
  </si>
  <si>
    <t>2 раза в неделю</t>
  </si>
  <si>
    <t>1 раз в 3 года</t>
  </si>
  <si>
    <t>м</t>
  </si>
  <si>
    <t>Ремонт цоколя: декоративная штукатурка поверхности толщиной до 25 мм, огрунтовка и окраска красками ПХВ</t>
  </si>
  <si>
    <t>Ремонт отмостки: замена покрытия из асфальтобетона толщиной 40 мм вручную</t>
  </si>
  <si>
    <t>Дератизация</t>
  </si>
  <si>
    <t>Дезинсекция</t>
  </si>
  <si>
    <t>ПЛАН НА 2020 г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</si>
  <si>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</si>
  <si>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</si>
  <si>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</si>
  <si>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</si>
  <si>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2.3 Работы по содержанию и ремонту лифта (лифтов) в МКД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</si>
  <si>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</si>
  <si>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</si>
  <si>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</si>
  <si>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Подметание территории в летний период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</si>
  <si>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</si>
  <si>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</si>
  <si>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Осмотр линий электрических сетей, арматуры и электрооборудования на лестничных клетках</t>
  </si>
  <si>
    <t>1 раз в месяц</t>
  </si>
  <si>
    <t>Осмотр силовых установок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</si>
  <si>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</si>
  <si>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</si>
  <si>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Замеры сопротивления изоляции проводов</t>
  </si>
  <si>
    <t>1 раз в 3 года по графику</t>
  </si>
  <si>
    <t>дом</t>
  </si>
  <si>
    <t>Мелкий ремонт и замена общедомовых электросетей и электрооборудования</t>
  </si>
  <si>
    <t xml:space="preserve">в течение года 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</si>
  <si>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</si>
  <si>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</si>
  <si>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</si>
  <si>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Расконсервация системы отопления</t>
  </si>
  <si>
    <t>м3</t>
  </si>
  <si>
    <t>Регулировка и наладка системы отопления</t>
  </si>
  <si>
    <t>РУ</t>
  </si>
  <si>
    <t xml:space="preserve">Периодический технический осмотр систем отопления, водоснабжения и канализации </t>
  </si>
  <si>
    <t>1 раз в неделю</t>
  </si>
  <si>
    <t xml:space="preserve">Подчеканка раструбов чугунных канализационных труб </t>
  </si>
  <si>
    <t>Осмотр, отогрев и прочистка фановых стояков на кровле в зимний период</t>
  </si>
  <si>
    <t>1 раз в месяц в зимний период</t>
  </si>
  <si>
    <t>Прочистка внутренних канализационных трубопроводов: лежаков</t>
  </si>
  <si>
    <t>Ликвидация воздушных пробок в стояках системы отопления</t>
  </si>
  <si>
    <t>стояк</t>
  </si>
  <si>
    <t>Работы по содержанию и текущему ремонту систем отопления, водоснабжения и водоотведения</t>
  </si>
  <si>
    <t>в течение года по необходимости</t>
  </si>
  <si>
    <t>Консервация и расконсервация поливочной системы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</si>
</sst>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26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4"/>
      <name val="Times New Roman"/>
      <family val="1"/>
    </font>
    <font>
      <sz val="11"/>
      <color indexed="6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22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3" fillId="0" borderId="10" xfId="0" applyNumberFormat="1" applyFont="1" applyBorder="1" applyAlignment="1" applyProtection="1">
      <alignment horizontal="center" vertical="center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22" borderId="10" xfId="0" applyFont="1" applyFill="1" applyBorder="1" applyAlignment="1">
      <alignment vertical="center" wrapText="1"/>
    </xf>
    <xf numFmtId="164" fontId="5" fillId="22" borderId="10" xfId="0" applyNumberFormat="1" applyFont="1" applyFill="1" applyBorder="1" applyAlignment="1">
      <alignment horizontal="center" vertical="center" wrapText="1"/>
    </xf>
    <xf numFmtId="0" fontId="5" fillId="22" borderId="10" xfId="0" applyFont="1" applyFill="1" applyBorder="1" applyAlignment="1">
      <alignment horizontal="center" vertical="center" wrapText="1"/>
    </xf>
    <xf numFmtId="2" fontId="5" fillId="22" borderId="10" xfId="0" applyNumberFormat="1" applyFont="1" applyFill="1" applyBorder="1" applyAlignment="1">
      <alignment horizontal="center" vertical="center" wrapText="1"/>
    </xf>
    <xf numFmtId="4" fontId="5" fillId="22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4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vertical="center"/>
    </xf>
    <xf numFmtId="16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3" fontId="5" fillId="22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indent="1"/>
    </xf>
    <xf numFmtId="0" fontId="3" fillId="0" borderId="10" xfId="0" applyFont="1" applyFill="1" applyBorder="1" applyAlignment="1">
      <alignment horizontal="left" vertical="center" wrapText="1" indent="1"/>
    </xf>
    <xf numFmtId="0" fontId="3" fillId="0" borderId="10" xfId="0" applyFont="1" applyFill="1" applyBorder="1" applyAlignment="1">
      <alignment horizontal="left" vertical="center" wrapText="1" indent="3"/>
    </xf>
    <xf numFmtId="0" fontId="3" fillId="0" borderId="10" xfId="0" applyFont="1" applyFill="1" applyBorder="1" applyAlignment="1">
      <alignment horizontal="left" vertical="center" wrapText="1" indent="3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Alignment="1">
      <alignment vertical="center"/>
    </xf>
    <xf numFmtId="43" fontId="5" fillId="22" borderId="10" xfId="58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 indent="3"/>
    </xf>
    <xf numFmtId="164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 indent="3"/>
    </xf>
    <xf numFmtId="0" fontId="3" fillId="0" borderId="10" xfId="0" applyFont="1" applyBorder="1" applyAlignment="1">
      <alignment horizontal="left" vertical="center" wrapText="1" indent="3"/>
    </xf>
    <xf numFmtId="0" fontId="3" fillId="0" borderId="12" xfId="0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165" fontId="3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4" fontId="3" fillId="0" borderId="13" xfId="0" applyNumberFormat="1" applyFont="1" applyBorder="1" applyAlignment="1" applyProtection="1">
      <alignment horizontal="center" vertical="center" wrapText="1"/>
      <protection locked="0"/>
    </xf>
    <xf numFmtId="4" fontId="3" fillId="0" borderId="14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wrapText="1"/>
      <protection/>
    </xf>
    <xf numFmtId="0" fontId="2" fillId="22" borderId="10" xfId="0" applyFont="1" applyFill="1" applyBorder="1" applyAlignment="1" applyProtection="1">
      <alignment horizontal="center"/>
      <protection locked="0"/>
    </xf>
    <xf numFmtId="0" fontId="2" fillId="22" borderId="10" xfId="0" applyFont="1" applyFill="1" applyBorder="1" applyAlignment="1" applyProtection="1">
      <alignment horizontal="center"/>
      <protection/>
    </xf>
    <xf numFmtId="0" fontId="2" fillId="22" borderId="13" xfId="0" applyFont="1" applyFill="1" applyBorder="1" applyAlignment="1" applyProtection="1">
      <alignment horizontal="center"/>
      <protection/>
    </xf>
    <xf numFmtId="0" fontId="2" fillId="22" borderId="14" xfId="0" applyFont="1" applyFill="1" applyBorder="1" applyAlignment="1" applyProtection="1">
      <alignment horizontal="center"/>
      <protection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90" zoomScaleSheetLayoutView="90" zoomScalePageLayoutView="0" workbookViewId="0" topLeftCell="A25">
      <selection activeCell="G26" sqref="G26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72" t="s">
        <v>60</v>
      </c>
      <c r="B1" s="72"/>
      <c r="C1" s="72"/>
      <c r="D1" s="72"/>
      <c r="E1" s="72"/>
    </row>
    <row r="2" spans="1:5" ht="7.5" customHeight="1">
      <c r="A2" s="1"/>
      <c r="B2" s="1"/>
      <c r="C2" s="1"/>
      <c r="D2" s="1"/>
      <c r="E2" s="1"/>
    </row>
    <row r="3" spans="1:5" ht="14.25">
      <c r="A3" s="73" t="s">
        <v>61</v>
      </c>
      <c r="B3" s="73"/>
      <c r="C3" s="73"/>
      <c r="D3" s="73"/>
      <c r="E3" s="73"/>
    </row>
    <row r="4" spans="1:5" ht="14.25">
      <c r="A4" s="74" t="s">
        <v>0</v>
      </c>
      <c r="B4" s="74"/>
      <c r="C4" s="74"/>
      <c r="D4" s="74"/>
      <c r="E4" s="74"/>
    </row>
    <row r="5" spans="1:5" ht="14.25">
      <c r="A5" s="2" t="s">
        <v>1</v>
      </c>
      <c r="B5" s="2" t="s">
        <v>2</v>
      </c>
      <c r="C5" s="2" t="s">
        <v>3</v>
      </c>
      <c r="D5" s="75" t="s">
        <v>4</v>
      </c>
      <c r="E5" s="76"/>
    </row>
    <row r="6" spans="1:5" ht="15">
      <c r="A6" s="3" t="s">
        <v>5</v>
      </c>
      <c r="B6" s="4" t="s">
        <v>6</v>
      </c>
      <c r="C6" s="5" t="s">
        <v>7</v>
      </c>
      <c r="D6" s="68">
        <v>43466</v>
      </c>
      <c r="E6" s="69"/>
    </row>
    <row r="7" spans="1:5" ht="15">
      <c r="A7" s="3" t="s">
        <v>8</v>
      </c>
      <c r="B7" s="4" t="s">
        <v>9</v>
      </c>
      <c r="C7" s="5" t="s">
        <v>7</v>
      </c>
      <c r="D7" s="64" t="s">
        <v>58</v>
      </c>
      <c r="E7" s="65"/>
    </row>
    <row r="8" spans="1:5" ht="15">
      <c r="A8" s="8" t="s">
        <v>10</v>
      </c>
      <c r="B8" s="7" t="s">
        <v>11</v>
      </c>
      <c r="C8" s="9" t="s">
        <v>12</v>
      </c>
      <c r="D8" s="70">
        <f>3040.4*12*4.07</f>
        <v>148493.13600000003</v>
      </c>
      <c r="E8" s="71"/>
    </row>
    <row r="9" spans="1:5" ht="30">
      <c r="A9" s="8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1" t="s">
        <v>22</v>
      </c>
      <c r="C10" s="12" t="s">
        <v>23</v>
      </c>
      <c r="D10" s="9" t="s">
        <v>24</v>
      </c>
      <c r="E10" s="14">
        <f>3040.4*12*1.55</f>
        <v>56551.44000000001</v>
      </c>
    </row>
    <row r="11" spans="1:5" ht="15">
      <c r="A11" s="8" t="s">
        <v>38</v>
      </c>
      <c r="B11" s="11" t="s">
        <v>25</v>
      </c>
      <c r="C11" s="12" t="s">
        <v>23</v>
      </c>
      <c r="D11" s="9" t="s">
        <v>24</v>
      </c>
      <c r="E11" s="14">
        <f>3040.4*12*0.12</f>
        <v>4378.176</v>
      </c>
    </row>
    <row r="12" spans="1:5" ht="75" customHeight="1">
      <c r="A12" s="8" t="s">
        <v>39</v>
      </c>
      <c r="B12" s="11" t="s">
        <v>26</v>
      </c>
      <c r="C12" s="12" t="s">
        <v>23</v>
      </c>
      <c r="D12" s="9" t="s">
        <v>24</v>
      </c>
      <c r="E12" s="14">
        <f>3040.4*12*1.1</f>
        <v>40133.280000000006</v>
      </c>
    </row>
    <row r="13" spans="1:5" ht="58.5" customHeight="1">
      <c r="A13" s="8" t="s">
        <v>40</v>
      </c>
      <c r="B13" s="7" t="s">
        <v>27</v>
      </c>
      <c r="C13" s="12" t="s">
        <v>23</v>
      </c>
      <c r="D13" s="9" t="s">
        <v>24</v>
      </c>
      <c r="E13" s="14">
        <f>3040.4*12*0.73</f>
        <v>26633.904000000002</v>
      </c>
    </row>
    <row r="14" spans="1:5" ht="48.75" customHeight="1">
      <c r="A14" s="8" t="s">
        <v>41</v>
      </c>
      <c r="B14" s="7" t="s">
        <v>28</v>
      </c>
      <c r="C14" s="12" t="s">
        <v>23</v>
      </c>
      <c r="D14" s="9" t="s">
        <v>24</v>
      </c>
      <c r="E14" s="14">
        <f>3040.4*12*0.57</f>
        <v>20796.336</v>
      </c>
    </row>
    <row r="15" spans="1:5" ht="15">
      <c r="A15" s="3" t="s">
        <v>13</v>
      </c>
      <c r="B15" s="4" t="s">
        <v>6</v>
      </c>
      <c r="C15" s="5" t="s">
        <v>7</v>
      </c>
      <c r="D15" s="68">
        <v>43466</v>
      </c>
      <c r="E15" s="69"/>
    </row>
    <row r="16" spans="1:5" ht="45" customHeight="1">
      <c r="A16" s="3" t="s">
        <v>14</v>
      </c>
      <c r="B16" s="4" t="s">
        <v>9</v>
      </c>
      <c r="C16" s="5" t="s">
        <v>7</v>
      </c>
      <c r="D16" s="64" t="s">
        <v>57</v>
      </c>
      <c r="E16" s="65"/>
    </row>
    <row r="17" spans="1:5" ht="15">
      <c r="A17" s="8" t="s">
        <v>15</v>
      </c>
      <c r="B17" s="7" t="s">
        <v>11</v>
      </c>
      <c r="C17" s="9" t="s">
        <v>12</v>
      </c>
      <c r="D17" s="66">
        <f>SUM(E19:E24)</f>
        <v>152506.46400000004</v>
      </c>
      <c r="E17" s="67"/>
    </row>
    <row r="18" spans="1:5" ht="30">
      <c r="A18" s="8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2" t="s">
        <v>23</v>
      </c>
      <c r="D19" s="9" t="s">
        <v>24</v>
      </c>
      <c r="E19" s="15">
        <f>3040.4*12*0.9</f>
        <v>32836.32000000001</v>
      </c>
    </row>
    <row r="20" spans="1:5" ht="60">
      <c r="A20" s="8" t="s">
        <v>45</v>
      </c>
      <c r="B20" s="7" t="s">
        <v>30</v>
      </c>
      <c r="C20" s="12" t="s">
        <v>23</v>
      </c>
      <c r="D20" s="9" t="s">
        <v>24</v>
      </c>
      <c r="E20" s="15">
        <f>3040.4*12*1.79</f>
        <v>65307.79200000001</v>
      </c>
    </row>
    <row r="21" spans="1:5" ht="15">
      <c r="A21" s="8" t="s">
        <v>46</v>
      </c>
      <c r="B21" s="7" t="s">
        <v>31</v>
      </c>
      <c r="C21" s="12" t="s">
        <v>23</v>
      </c>
      <c r="D21" s="9" t="s">
        <v>24</v>
      </c>
      <c r="E21" s="15">
        <f>3040.4*12*0.44</f>
        <v>16053.312000000002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5">
        <f>3040.4*12*0.09</f>
        <v>3283.632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7">
        <f>3040.4*12*0.9</f>
        <v>32836.32000000001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5">
        <f>3040.4*12*0.06</f>
        <v>2189.088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6">
        <f>SUM(E29:E31)</f>
        <v>317782.608</v>
      </c>
    </row>
    <row r="28" spans="1:5" ht="30">
      <c r="A28" s="8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2" t="s">
        <v>23</v>
      </c>
      <c r="D29" s="9" t="s">
        <v>24</v>
      </c>
      <c r="E29" s="14">
        <f>3040.4*12*0.62</f>
        <v>22620.576</v>
      </c>
    </row>
    <row r="30" spans="1:5" ht="52.5" customHeight="1">
      <c r="A30" s="8" t="s">
        <v>55</v>
      </c>
      <c r="B30" s="7" t="s">
        <v>51</v>
      </c>
      <c r="C30" s="12" t="s">
        <v>23</v>
      </c>
      <c r="D30" s="9" t="s">
        <v>24</v>
      </c>
      <c r="E30" s="14">
        <f>3040.4*12*4.19</f>
        <v>152871.31200000003</v>
      </c>
    </row>
    <row r="31" spans="1:5" ht="30">
      <c r="A31" s="8" t="s">
        <v>56</v>
      </c>
      <c r="B31" s="7" t="s">
        <v>52</v>
      </c>
      <c r="C31" s="12" t="s">
        <v>23</v>
      </c>
      <c r="D31" s="9" t="s">
        <v>24</v>
      </c>
      <c r="E31" s="14">
        <f>3040.4*12*3.9</f>
        <v>142290.72</v>
      </c>
    </row>
    <row r="33" ht="12.75">
      <c r="E33" s="13">
        <f>SUM(E27,D17,D8)</f>
        <v>618782.2080000001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6"/>
  <sheetViews>
    <sheetView tabSelected="1" view="pageBreakPreview" zoomScaleNormal="80" zoomScaleSheetLayoutView="100" zoomScalePageLayoutView="0" workbookViewId="0" topLeftCell="A4">
      <selection activeCell="E44" sqref="E44"/>
    </sheetView>
  </sheetViews>
  <sheetFormatPr defaultColWidth="9.00390625" defaultRowHeight="12.75" outlineLevelRow="2"/>
  <cols>
    <col min="1" max="1" width="62.75390625" style="19" customWidth="1"/>
    <col min="2" max="2" width="12.125" style="19" customWidth="1"/>
    <col min="3" max="3" width="17.625" style="19" customWidth="1"/>
    <col min="4" max="4" width="11.25390625" style="19" customWidth="1"/>
    <col min="5" max="5" width="13.875" style="19" customWidth="1"/>
    <col min="6" max="6" width="14.75390625" style="19" customWidth="1"/>
    <col min="7" max="16384" width="8.875" style="19" customWidth="1"/>
  </cols>
  <sheetData>
    <row r="1" spans="1:6" ht="15">
      <c r="A1" s="77" t="s">
        <v>110</v>
      </c>
      <c r="B1" s="77"/>
      <c r="C1" s="77"/>
      <c r="D1" s="77"/>
      <c r="E1" s="77"/>
      <c r="F1" s="77"/>
    </row>
    <row r="2" spans="1:6" ht="15">
      <c r="A2" s="77" t="s">
        <v>62</v>
      </c>
      <c r="B2" s="77"/>
      <c r="C2" s="77"/>
      <c r="D2" s="77"/>
      <c r="E2" s="77"/>
      <c r="F2" s="77"/>
    </row>
    <row r="3" spans="1:6" ht="15">
      <c r="A3" s="77" t="s">
        <v>63</v>
      </c>
      <c r="B3" s="77"/>
      <c r="C3" s="77"/>
      <c r="D3" s="77"/>
      <c r="E3" s="77"/>
      <c r="F3" s="77"/>
    </row>
    <row r="4" ht="15">
      <c r="A4" s="20"/>
    </row>
    <row r="5" spans="1:4" ht="15">
      <c r="A5" s="20" t="s">
        <v>75</v>
      </c>
      <c r="D5" s="19" t="s">
        <v>64</v>
      </c>
    </row>
    <row r="6" ht="15">
      <c r="A6" s="20"/>
    </row>
    <row r="7" spans="1:6" ht="117.75" customHeight="1">
      <c r="A7" s="21" t="s">
        <v>65</v>
      </c>
      <c r="B7" s="21" t="s">
        <v>66</v>
      </c>
      <c r="C7" s="21" t="s">
        <v>67</v>
      </c>
      <c r="D7" s="21" t="s">
        <v>68</v>
      </c>
      <c r="E7" s="21" t="s">
        <v>69</v>
      </c>
      <c r="F7" s="21" t="s">
        <v>70</v>
      </c>
    </row>
    <row r="8" spans="1:6" s="27" customFormat="1" ht="32.25" customHeight="1">
      <c r="A8" s="22" t="s">
        <v>116</v>
      </c>
      <c r="B8" s="23">
        <v>3040.4</v>
      </c>
      <c r="C8" s="39">
        <v>12</v>
      </c>
      <c r="D8" s="24" t="s">
        <v>71</v>
      </c>
      <c r="E8" s="25">
        <f>E9+E10+E21+E24+E41</f>
        <v>13.956965585668554</v>
      </c>
      <c r="F8" s="26">
        <f>F9+F10+F21+F24+F41</f>
        <v>509217.098</v>
      </c>
    </row>
    <row r="9" spans="1:6" s="38" customFormat="1" ht="19.5" customHeight="1" outlineLevel="1">
      <c r="A9" s="42" t="s">
        <v>117</v>
      </c>
      <c r="B9" s="40">
        <f>B8</f>
        <v>3040.4</v>
      </c>
      <c r="C9" s="45">
        <v>12</v>
      </c>
      <c r="D9" s="46" t="s">
        <v>7</v>
      </c>
      <c r="E9" s="47">
        <v>1.47</v>
      </c>
      <c r="F9" s="48">
        <f>B9*C9*E9</f>
        <v>53632.656</v>
      </c>
    </row>
    <row r="10" spans="1:6" s="29" customFormat="1" ht="46.5" customHeight="1" outlineLevel="1">
      <c r="A10" s="41" t="s">
        <v>118</v>
      </c>
      <c r="B10" s="40">
        <f>B8</f>
        <v>3040.4</v>
      </c>
      <c r="C10" s="45" t="s">
        <v>7</v>
      </c>
      <c r="D10" s="46" t="s">
        <v>7</v>
      </c>
      <c r="E10" s="47">
        <f>F10/B10/12</f>
        <v>3.153096056439942</v>
      </c>
      <c r="F10" s="48">
        <f>SUM(F11:F20)</f>
        <v>115040.079</v>
      </c>
    </row>
    <row r="11" spans="1:6" s="29" customFormat="1" ht="19.5" customHeight="1" outlineLevel="2">
      <c r="A11" s="43" t="s">
        <v>119</v>
      </c>
      <c r="B11" s="40">
        <v>981</v>
      </c>
      <c r="C11" s="45">
        <v>72</v>
      </c>
      <c r="D11" s="46" t="s">
        <v>71</v>
      </c>
      <c r="E11" s="47">
        <v>0.37</v>
      </c>
      <c r="F11" s="48">
        <f>B11*C11*E11</f>
        <v>26133.84</v>
      </c>
    </row>
    <row r="12" spans="1:6" s="29" customFormat="1" ht="18" customHeight="1" outlineLevel="2">
      <c r="A12" s="43" t="s">
        <v>76</v>
      </c>
      <c r="B12" s="40">
        <v>1192</v>
      </c>
      <c r="C12" s="45">
        <v>72</v>
      </c>
      <c r="D12" s="46" t="s">
        <v>71</v>
      </c>
      <c r="E12" s="47">
        <v>0.15</v>
      </c>
      <c r="F12" s="48">
        <f aca="true" t="shared" si="0" ref="F12:F20">B12*C12*E12</f>
        <v>12873.6</v>
      </c>
    </row>
    <row r="13" spans="1:6" s="29" customFormat="1" ht="18" customHeight="1" outlineLevel="2">
      <c r="A13" s="43" t="s">
        <v>77</v>
      </c>
      <c r="B13" s="40">
        <v>1192</v>
      </c>
      <c r="C13" s="45">
        <v>3</v>
      </c>
      <c r="D13" s="46" t="s">
        <v>71</v>
      </c>
      <c r="E13" s="47">
        <v>3.46</v>
      </c>
      <c r="F13" s="48">
        <f t="shared" si="0"/>
        <v>12372.96</v>
      </c>
    </row>
    <row r="14" spans="1:6" s="29" customFormat="1" ht="16.5" customHeight="1" outlineLevel="2">
      <c r="A14" s="43" t="s">
        <v>78</v>
      </c>
      <c r="B14" s="40">
        <v>3.5</v>
      </c>
      <c r="C14" s="45">
        <v>139</v>
      </c>
      <c r="D14" s="46" t="s">
        <v>71</v>
      </c>
      <c r="E14" s="47">
        <v>6.69</v>
      </c>
      <c r="F14" s="48">
        <f t="shared" si="0"/>
        <v>3254.6850000000004</v>
      </c>
    </row>
    <row r="15" spans="1:6" s="29" customFormat="1" ht="20.25" customHeight="1" outlineLevel="2">
      <c r="A15" s="43" t="s">
        <v>79</v>
      </c>
      <c r="B15" s="40">
        <v>7.2</v>
      </c>
      <c r="C15" s="45">
        <v>139</v>
      </c>
      <c r="D15" s="46" t="s">
        <v>71</v>
      </c>
      <c r="E15" s="47">
        <v>0.64</v>
      </c>
      <c r="F15" s="48">
        <f t="shared" si="0"/>
        <v>640.5120000000001</v>
      </c>
    </row>
    <row r="16" spans="1:6" s="29" customFormat="1" ht="17.25" customHeight="1" outlineLevel="2">
      <c r="A16" s="43" t="s">
        <v>80</v>
      </c>
      <c r="B16" s="40">
        <f>B11*0.8</f>
        <v>784.8000000000001</v>
      </c>
      <c r="C16" s="45">
        <v>72</v>
      </c>
      <c r="D16" s="46" t="s">
        <v>71</v>
      </c>
      <c r="E16" s="47">
        <v>0.53</v>
      </c>
      <c r="F16" s="48">
        <f t="shared" si="0"/>
        <v>29947.968000000004</v>
      </c>
    </row>
    <row r="17" spans="1:6" s="29" customFormat="1" ht="20.25" customHeight="1" outlineLevel="2">
      <c r="A17" s="43" t="s">
        <v>81</v>
      </c>
      <c r="B17" s="40">
        <v>3.5</v>
      </c>
      <c r="C17" s="45">
        <v>109</v>
      </c>
      <c r="D17" s="46" t="s">
        <v>71</v>
      </c>
      <c r="E17" s="47">
        <v>8.1</v>
      </c>
      <c r="F17" s="48">
        <f t="shared" si="0"/>
        <v>3090.15</v>
      </c>
    </row>
    <row r="18" spans="1:6" s="29" customFormat="1" ht="18" customHeight="1" outlineLevel="2">
      <c r="A18" s="43" t="s">
        <v>82</v>
      </c>
      <c r="B18" s="40">
        <f>B11*0.1</f>
        <v>98.10000000000001</v>
      </c>
      <c r="C18" s="45">
        <v>3</v>
      </c>
      <c r="D18" s="46" t="s">
        <v>71</v>
      </c>
      <c r="E18" s="47">
        <v>14.6</v>
      </c>
      <c r="F18" s="48">
        <f t="shared" si="0"/>
        <v>4296.78</v>
      </c>
    </row>
    <row r="19" spans="1:6" s="29" customFormat="1" ht="29.25" customHeight="1" outlineLevel="2">
      <c r="A19" s="43" t="s">
        <v>83</v>
      </c>
      <c r="B19" s="40">
        <v>7.2</v>
      </c>
      <c r="C19" s="45">
        <v>109</v>
      </c>
      <c r="D19" s="46" t="s">
        <v>71</v>
      </c>
      <c r="E19" s="47">
        <v>3.83</v>
      </c>
      <c r="F19" s="48">
        <f t="shared" si="0"/>
        <v>3005.784</v>
      </c>
    </row>
    <row r="20" spans="1:6" s="29" customFormat="1" ht="15.75" customHeight="1" outlineLevel="2">
      <c r="A20" s="43" t="s">
        <v>84</v>
      </c>
      <c r="B20" s="40">
        <f>B11*0.3</f>
        <v>294.3</v>
      </c>
      <c r="C20" s="45">
        <v>22</v>
      </c>
      <c r="D20" s="46" t="s">
        <v>71</v>
      </c>
      <c r="E20" s="47">
        <v>3</v>
      </c>
      <c r="F20" s="48">
        <f t="shared" si="0"/>
        <v>19423.800000000003</v>
      </c>
    </row>
    <row r="21" spans="1:6" s="29" customFormat="1" ht="31.5" customHeight="1" outlineLevel="1">
      <c r="A21" s="42" t="s">
        <v>120</v>
      </c>
      <c r="B21" s="40">
        <v>3040.4</v>
      </c>
      <c r="C21" s="45" t="s">
        <v>7</v>
      </c>
      <c r="D21" s="46" t="s">
        <v>7</v>
      </c>
      <c r="E21" s="47">
        <f>F21/B21/12</f>
        <v>0.09318949261062141</v>
      </c>
      <c r="F21" s="48">
        <f>SUM(F22:F23)</f>
        <v>3400</v>
      </c>
    </row>
    <row r="22" spans="1:6" s="29" customFormat="1" ht="20.25" customHeight="1" outlineLevel="1">
      <c r="A22" s="44" t="s">
        <v>108</v>
      </c>
      <c r="B22" s="40">
        <v>425</v>
      </c>
      <c r="C22" s="45">
        <v>12</v>
      </c>
      <c r="D22" s="46" t="s">
        <v>7</v>
      </c>
      <c r="E22" s="47">
        <v>0.25</v>
      </c>
      <c r="F22" s="48">
        <f>B22*C22*E22</f>
        <v>1275</v>
      </c>
    </row>
    <row r="23" spans="1:6" s="29" customFormat="1" ht="21" customHeight="1" outlineLevel="1">
      <c r="A23" s="44" t="s">
        <v>109</v>
      </c>
      <c r="B23" s="40">
        <v>425</v>
      </c>
      <c r="C23" s="45">
        <v>1</v>
      </c>
      <c r="D23" s="46" t="s">
        <v>7</v>
      </c>
      <c r="E23" s="47">
        <v>5</v>
      </c>
      <c r="F23" s="48">
        <f>B23*C23*E23</f>
        <v>2125</v>
      </c>
    </row>
    <row r="24" spans="1:6" s="29" customFormat="1" ht="33" customHeight="1" outlineLevel="1">
      <c r="A24" s="41" t="s">
        <v>121</v>
      </c>
      <c r="B24" s="40">
        <f>B8</f>
        <v>3040.4</v>
      </c>
      <c r="C24" s="45">
        <v>12</v>
      </c>
      <c r="D24" s="46" t="s">
        <v>7</v>
      </c>
      <c r="E24" s="47">
        <f>F24/B24/C24</f>
        <v>9.18068003661799</v>
      </c>
      <c r="F24" s="48">
        <f>SUM(F25:F40)</f>
        <v>334955.275</v>
      </c>
    </row>
    <row r="25" spans="1:6" s="29" customFormat="1" ht="18" customHeight="1" outlineLevel="1">
      <c r="A25" s="59" t="s">
        <v>85</v>
      </c>
      <c r="B25" s="61">
        <v>556.4</v>
      </c>
      <c r="C25" s="40" t="s">
        <v>99</v>
      </c>
      <c r="D25" s="62" t="s">
        <v>71</v>
      </c>
      <c r="E25" s="46">
        <v>3.86</v>
      </c>
      <c r="F25" s="47">
        <v>4295.407999999999</v>
      </c>
    </row>
    <row r="26" spans="1:6" s="29" customFormat="1" ht="15.75" customHeight="1" outlineLevel="1">
      <c r="A26" s="60" t="s">
        <v>86</v>
      </c>
      <c r="B26" s="61">
        <v>479</v>
      </c>
      <c r="C26" s="40" t="s">
        <v>99</v>
      </c>
      <c r="D26" s="62" t="s">
        <v>71</v>
      </c>
      <c r="E26" s="46">
        <v>3.86</v>
      </c>
      <c r="F26" s="47">
        <v>3697.88</v>
      </c>
    </row>
    <row r="27" spans="1:6" s="29" customFormat="1" ht="18" customHeight="1" outlineLevel="1">
      <c r="A27" s="60" t="s">
        <v>87</v>
      </c>
      <c r="B27" s="61">
        <v>424.8</v>
      </c>
      <c r="C27" s="40" t="s">
        <v>99</v>
      </c>
      <c r="D27" s="62" t="s">
        <v>71</v>
      </c>
      <c r="E27" s="46">
        <v>3.86</v>
      </c>
      <c r="F27" s="47">
        <v>3279.456</v>
      </c>
    </row>
    <row r="28" spans="1:6" s="29" customFormat="1" ht="19.5" customHeight="1" outlineLevel="1">
      <c r="A28" s="60" t="s">
        <v>88</v>
      </c>
      <c r="B28" s="63">
        <v>8.7</v>
      </c>
      <c r="C28" s="40" t="s">
        <v>99</v>
      </c>
      <c r="D28" s="62" t="s">
        <v>71</v>
      </c>
      <c r="E28" s="46">
        <v>25.39</v>
      </c>
      <c r="F28" s="47">
        <v>441.786</v>
      </c>
    </row>
    <row r="29" spans="1:6" s="29" customFormat="1" ht="19.5" customHeight="1" outlineLevel="1">
      <c r="A29" s="60" t="s">
        <v>89</v>
      </c>
      <c r="B29" s="61">
        <v>556.4</v>
      </c>
      <c r="C29" s="40" t="s">
        <v>100</v>
      </c>
      <c r="D29" s="62" t="s">
        <v>71</v>
      </c>
      <c r="E29" s="46">
        <v>42.27</v>
      </c>
      <c r="F29" s="47">
        <v>7841.085000000001</v>
      </c>
    </row>
    <row r="30" spans="1:6" s="29" customFormat="1" ht="32.25" customHeight="1" outlineLevel="1">
      <c r="A30" s="59" t="s">
        <v>90</v>
      </c>
      <c r="B30" s="61">
        <v>8.7</v>
      </c>
      <c r="C30" s="40" t="s">
        <v>100</v>
      </c>
      <c r="D30" s="62" t="s">
        <v>71</v>
      </c>
      <c r="E30" s="46">
        <v>275.23</v>
      </c>
      <c r="F30" s="47">
        <v>4789.0019999999995</v>
      </c>
    </row>
    <row r="31" spans="1:6" s="29" customFormat="1" ht="18" customHeight="1" outlineLevel="1">
      <c r="A31" s="60" t="s">
        <v>91</v>
      </c>
      <c r="B31" s="61">
        <v>1</v>
      </c>
      <c r="C31" s="40" t="s">
        <v>100</v>
      </c>
      <c r="D31" s="62" t="s">
        <v>101</v>
      </c>
      <c r="E31" s="46">
        <v>203.93</v>
      </c>
      <c r="F31" s="47">
        <v>1019.65</v>
      </c>
    </row>
    <row r="32" spans="1:6" s="29" customFormat="1" ht="21" customHeight="1" outlineLevel="1">
      <c r="A32" s="60" t="s">
        <v>92</v>
      </c>
      <c r="B32" s="61">
        <v>1</v>
      </c>
      <c r="C32" s="40" t="s">
        <v>102</v>
      </c>
      <c r="D32" s="62" t="s">
        <v>101</v>
      </c>
      <c r="E32" s="46">
        <v>296.66</v>
      </c>
      <c r="F32" s="47">
        <v>296.66</v>
      </c>
    </row>
    <row r="33" spans="1:6" s="29" customFormat="1" ht="15.75" customHeight="1" outlineLevel="1">
      <c r="A33" s="60" t="s">
        <v>93</v>
      </c>
      <c r="B33" s="61">
        <v>1</v>
      </c>
      <c r="C33" s="40" t="s">
        <v>102</v>
      </c>
      <c r="D33" s="62" t="s">
        <v>101</v>
      </c>
      <c r="E33" s="46">
        <v>85.53</v>
      </c>
      <c r="F33" s="47">
        <v>85.53</v>
      </c>
    </row>
    <row r="34" spans="1:6" s="29" customFormat="1" ht="18" customHeight="1" outlineLevel="1">
      <c r="A34" s="60" t="s">
        <v>94</v>
      </c>
      <c r="B34" s="61">
        <v>0.3</v>
      </c>
      <c r="C34" s="40" t="s">
        <v>102</v>
      </c>
      <c r="D34" s="62" t="s">
        <v>71</v>
      </c>
      <c r="E34" s="46">
        <v>806.87</v>
      </c>
      <c r="F34" s="47">
        <v>242.06099999999998</v>
      </c>
    </row>
    <row r="35" spans="1:6" s="29" customFormat="1" ht="19.5" customHeight="1" outlineLevel="1">
      <c r="A35" s="60" t="s">
        <v>95</v>
      </c>
      <c r="B35" s="63">
        <v>0.3</v>
      </c>
      <c r="C35" s="40" t="s">
        <v>102</v>
      </c>
      <c r="D35" s="62" t="s">
        <v>71</v>
      </c>
      <c r="E35" s="46">
        <v>127.03</v>
      </c>
      <c r="F35" s="47">
        <v>38.109</v>
      </c>
    </row>
    <row r="36" spans="1:6" s="29" customFormat="1" ht="30" customHeight="1" outlineLevel="1">
      <c r="A36" s="60" t="s">
        <v>96</v>
      </c>
      <c r="B36" s="61">
        <v>467.5</v>
      </c>
      <c r="C36" s="40" t="s">
        <v>103</v>
      </c>
      <c r="D36" s="62" t="s">
        <v>71</v>
      </c>
      <c r="E36" s="46">
        <v>1.62</v>
      </c>
      <c r="F36" s="47">
        <v>78764.4</v>
      </c>
    </row>
    <row r="37" spans="1:6" s="29" customFormat="1" ht="19.5" customHeight="1" outlineLevel="1">
      <c r="A37" s="59" t="s">
        <v>97</v>
      </c>
      <c r="B37" s="61">
        <v>1927.7</v>
      </c>
      <c r="C37" s="40" t="s">
        <v>99</v>
      </c>
      <c r="D37" s="62" t="s">
        <v>71</v>
      </c>
      <c r="E37" s="46">
        <v>1.62</v>
      </c>
      <c r="F37" s="47">
        <v>6245.7480000000005</v>
      </c>
    </row>
    <row r="38" spans="1:6" s="29" customFormat="1" ht="18" customHeight="1" outlineLevel="1">
      <c r="A38" s="60" t="s">
        <v>98</v>
      </c>
      <c r="B38" s="61">
        <v>1430</v>
      </c>
      <c r="C38" s="40" t="s">
        <v>104</v>
      </c>
      <c r="D38" s="62" t="s">
        <v>105</v>
      </c>
      <c r="E38" s="46">
        <v>8.67</v>
      </c>
      <c r="F38" s="47">
        <v>0</v>
      </c>
    </row>
    <row r="39" spans="1:6" s="29" customFormat="1" ht="33" customHeight="1" outlineLevel="1">
      <c r="A39" s="60" t="s">
        <v>106</v>
      </c>
      <c r="B39" s="61">
        <v>150</v>
      </c>
      <c r="C39" s="40" t="s">
        <v>102</v>
      </c>
      <c r="D39" s="62" t="s">
        <v>71</v>
      </c>
      <c r="E39" s="46">
        <v>1429.56</v>
      </c>
      <c r="F39" s="47">
        <v>214434</v>
      </c>
    </row>
    <row r="40" spans="1:6" s="29" customFormat="1" ht="33" customHeight="1" outlineLevel="1">
      <c r="A40" s="60" t="s">
        <v>107</v>
      </c>
      <c r="B40" s="61">
        <v>25</v>
      </c>
      <c r="C40" s="40" t="s">
        <v>102</v>
      </c>
      <c r="D40" s="62" t="s">
        <v>71</v>
      </c>
      <c r="E40" s="46">
        <v>379.38</v>
      </c>
      <c r="F40" s="47">
        <v>9484.5</v>
      </c>
    </row>
    <row r="41" spans="1:6" s="29" customFormat="1" ht="31.5" customHeight="1" outlineLevel="1">
      <c r="A41" s="41" t="s">
        <v>111</v>
      </c>
      <c r="B41" s="40">
        <f>B8</f>
        <v>3040.4</v>
      </c>
      <c r="C41" s="45">
        <v>12</v>
      </c>
      <c r="D41" s="46" t="s">
        <v>24</v>
      </c>
      <c r="E41" s="47">
        <v>0.06</v>
      </c>
      <c r="F41" s="48">
        <f>B41*C41*E41</f>
        <v>2189.088</v>
      </c>
    </row>
    <row r="42" spans="1:6" s="27" customFormat="1" ht="48" customHeight="1">
      <c r="A42" s="22" t="s">
        <v>112</v>
      </c>
      <c r="B42" s="23">
        <f>B8</f>
        <v>3040.4</v>
      </c>
      <c r="C42" s="39">
        <v>12</v>
      </c>
      <c r="D42" s="24" t="s">
        <v>7</v>
      </c>
      <c r="E42" s="25">
        <f>SUM(E43,E50,E62)</f>
        <v>9.201026400035083</v>
      </c>
      <c r="F42" s="52">
        <f>SUM(F43,F50,F62)</f>
        <v>335697.608</v>
      </c>
    </row>
    <row r="43" spans="1:6" s="28" customFormat="1" ht="30.75" customHeight="1">
      <c r="A43" s="41" t="s">
        <v>113</v>
      </c>
      <c r="B43" s="40">
        <f>B42</f>
        <v>3040.4</v>
      </c>
      <c r="C43" s="45">
        <v>12</v>
      </c>
      <c r="D43" s="46" t="s">
        <v>7</v>
      </c>
      <c r="E43" s="47">
        <f>F43/B43/C43</f>
        <v>0.8710262904003859</v>
      </c>
      <c r="F43" s="48">
        <f>SUM(F44:F49)</f>
        <v>31779.22</v>
      </c>
    </row>
    <row r="44" spans="1:6" s="50" customFormat="1" ht="32.25" customHeight="1">
      <c r="A44" s="53" t="s">
        <v>122</v>
      </c>
      <c r="B44" s="54">
        <v>9</v>
      </c>
      <c r="C44" s="55" t="s">
        <v>123</v>
      </c>
      <c r="D44" s="56" t="s">
        <v>101</v>
      </c>
      <c r="E44" s="57">
        <v>33.62</v>
      </c>
      <c r="F44" s="58">
        <v>3630.96</v>
      </c>
    </row>
    <row r="45" spans="1:6" s="50" customFormat="1" ht="32.25" customHeight="1">
      <c r="A45" s="53" t="s">
        <v>124</v>
      </c>
      <c r="B45" s="54">
        <v>1</v>
      </c>
      <c r="C45" s="55" t="s">
        <v>123</v>
      </c>
      <c r="D45" s="56" t="s">
        <v>101</v>
      </c>
      <c r="E45" s="57">
        <v>187.18</v>
      </c>
      <c r="F45" s="58">
        <v>2246.16</v>
      </c>
    </row>
    <row r="46" spans="1:6" s="50" customFormat="1" ht="32.25" customHeight="1">
      <c r="A46" s="53" t="s">
        <v>125</v>
      </c>
      <c r="B46" s="54">
        <v>18</v>
      </c>
      <c r="C46" s="55" t="s">
        <v>102</v>
      </c>
      <c r="D46" s="56" t="s">
        <v>101</v>
      </c>
      <c r="E46" s="57">
        <v>452</v>
      </c>
      <c r="F46" s="58">
        <v>8136</v>
      </c>
    </row>
    <row r="47" spans="1:6" s="50" customFormat="1" ht="32.25" customHeight="1">
      <c r="A47" s="53" t="s">
        <v>126</v>
      </c>
      <c r="B47" s="54">
        <v>1</v>
      </c>
      <c r="C47" s="55" t="s">
        <v>102</v>
      </c>
      <c r="D47" s="56" t="s">
        <v>101</v>
      </c>
      <c r="E47" s="57">
        <v>2084.78</v>
      </c>
      <c r="F47" s="58">
        <v>2084.78</v>
      </c>
    </row>
    <row r="48" spans="1:6" s="50" customFormat="1" ht="32.25" customHeight="1">
      <c r="A48" s="53" t="s">
        <v>127</v>
      </c>
      <c r="B48" s="54">
        <v>1</v>
      </c>
      <c r="C48" s="55" t="s">
        <v>128</v>
      </c>
      <c r="D48" s="56" t="s">
        <v>129</v>
      </c>
      <c r="E48" s="57">
        <v>3900</v>
      </c>
      <c r="F48" s="58">
        <v>3900</v>
      </c>
    </row>
    <row r="49" spans="1:6" s="50" customFormat="1" ht="30">
      <c r="A49" s="53" t="s">
        <v>130</v>
      </c>
      <c r="B49" s="54">
        <v>1</v>
      </c>
      <c r="C49" s="55" t="s">
        <v>131</v>
      </c>
      <c r="D49" s="56" t="s">
        <v>129</v>
      </c>
      <c r="E49" s="57">
        <v>11781.32</v>
      </c>
      <c r="F49" s="58">
        <v>11781.32</v>
      </c>
    </row>
    <row r="50" spans="1:6" s="28" customFormat="1" ht="45.75" customHeight="1">
      <c r="A50" s="41" t="s">
        <v>114</v>
      </c>
      <c r="B50" s="40">
        <f>B43</f>
        <v>3040.4</v>
      </c>
      <c r="C50" s="45">
        <v>12</v>
      </c>
      <c r="D50" s="46" t="s">
        <v>7</v>
      </c>
      <c r="E50" s="47">
        <f>F50/B50/C50</f>
        <v>4.320000109634697</v>
      </c>
      <c r="F50" s="48">
        <f>SUM(F51:F61)</f>
        <v>157614.34</v>
      </c>
    </row>
    <row r="51" spans="1:6" s="51" customFormat="1" ht="35.25" customHeight="1">
      <c r="A51" s="53" t="s">
        <v>132</v>
      </c>
      <c r="B51" s="54">
        <v>160</v>
      </c>
      <c r="C51" s="55" t="s">
        <v>102</v>
      </c>
      <c r="D51" s="56" t="s">
        <v>133</v>
      </c>
      <c r="E51" s="57">
        <v>23.3</v>
      </c>
      <c r="F51" s="58">
        <v>3728</v>
      </c>
    </row>
    <row r="52" spans="1:6" s="51" customFormat="1" ht="24.75" customHeight="1">
      <c r="A52" s="53" t="s">
        <v>134</v>
      </c>
      <c r="B52" s="54">
        <v>160</v>
      </c>
      <c r="C52" s="55" t="s">
        <v>102</v>
      </c>
      <c r="D52" s="56" t="s">
        <v>105</v>
      </c>
      <c r="E52" s="57">
        <v>86.72</v>
      </c>
      <c r="F52" s="58">
        <v>13875.2</v>
      </c>
    </row>
    <row r="53" spans="1:6" s="51" customFormat="1" ht="24.75" customHeight="1">
      <c r="A53" s="53" t="s">
        <v>135</v>
      </c>
      <c r="B53" s="54">
        <v>15304</v>
      </c>
      <c r="C53" s="55" t="s">
        <v>102</v>
      </c>
      <c r="D53" s="56" t="s">
        <v>136</v>
      </c>
      <c r="E53" s="57">
        <v>0.31</v>
      </c>
      <c r="F53" s="58">
        <v>4744.24</v>
      </c>
    </row>
    <row r="54" spans="1:6" s="51" customFormat="1" ht="24.75" customHeight="1">
      <c r="A54" s="53" t="s">
        <v>137</v>
      </c>
      <c r="B54" s="54">
        <v>1</v>
      </c>
      <c r="C54" s="55" t="s">
        <v>102</v>
      </c>
      <c r="D54" s="56" t="s">
        <v>138</v>
      </c>
      <c r="E54" s="57">
        <v>664.9</v>
      </c>
      <c r="F54" s="58">
        <v>664.9</v>
      </c>
    </row>
    <row r="55" spans="1:6" s="51" customFormat="1" ht="33.75" customHeight="1">
      <c r="A55" s="53" t="s">
        <v>139</v>
      </c>
      <c r="B55" s="54">
        <v>424.8</v>
      </c>
      <c r="C55" s="55" t="s">
        <v>140</v>
      </c>
      <c r="D55" s="56" t="s">
        <v>71</v>
      </c>
      <c r="E55" s="57">
        <v>1.27</v>
      </c>
      <c r="F55" s="58">
        <v>28053.792000000005</v>
      </c>
    </row>
    <row r="56" spans="1:6" s="51" customFormat="1" ht="23.25" customHeight="1">
      <c r="A56" s="53" t="s">
        <v>149</v>
      </c>
      <c r="B56" s="54">
        <v>1</v>
      </c>
      <c r="C56" s="55" t="s">
        <v>102</v>
      </c>
      <c r="D56" s="56" t="s">
        <v>101</v>
      </c>
      <c r="E56" s="57">
        <v>385.68</v>
      </c>
      <c r="F56" s="58">
        <v>385.68</v>
      </c>
    </row>
    <row r="57" spans="1:6" s="51" customFormat="1" ht="36.75" customHeight="1">
      <c r="A57" s="53" t="s">
        <v>141</v>
      </c>
      <c r="B57" s="54">
        <v>6.133333333333333</v>
      </c>
      <c r="C57" s="55" t="s">
        <v>102</v>
      </c>
      <c r="D57" s="56" t="s">
        <v>101</v>
      </c>
      <c r="E57" s="57">
        <v>221.41</v>
      </c>
      <c r="F57" s="58">
        <v>1328.46</v>
      </c>
    </row>
    <row r="58" spans="1:6" s="51" customFormat="1" ht="30.75" customHeight="1">
      <c r="A58" s="53" t="s">
        <v>142</v>
      </c>
      <c r="B58" s="54">
        <v>556.4</v>
      </c>
      <c r="C58" s="55" t="s">
        <v>143</v>
      </c>
      <c r="D58" s="56" t="s">
        <v>71</v>
      </c>
      <c r="E58" s="57">
        <v>1.27</v>
      </c>
      <c r="F58" s="58">
        <v>2119.884</v>
      </c>
    </row>
    <row r="59" spans="1:6" s="51" customFormat="1" ht="37.5" customHeight="1">
      <c r="A59" s="53" t="s">
        <v>144</v>
      </c>
      <c r="B59" s="54">
        <v>44</v>
      </c>
      <c r="C59" s="55" t="s">
        <v>102</v>
      </c>
      <c r="D59" s="56" t="s">
        <v>105</v>
      </c>
      <c r="E59" s="57">
        <v>129.18</v>
      </c>
      <c r="F59" s="58">
        <v>5683.92</v>
      </c>
    </row>
    <row r="60" spans="1:6" s="51" customFormat="1" ht="30" customHeight="1">
      <c r="A60" s="53" t="s">
        <v>145</v>
      </c>
      <c r="B60" s="54">
        <v>64</v>
      </c>
      <c r="C60" s="55" t="s">
        <v>102</v>
      </c>
      <c r="D60" s="56" t="s">
        <v>146</v>
      </c>
      <c r="E60" s="57">
        <v>186.22</v>
      </c>
      <c r="F60" s="58">
        <v>11918.08</v>
      </c>
    </row>
    <row r="61" spans="1:6" s="51" customFormat="1" ht="30" customHeight="1">
      <c r="A61" s="53" t="s">
        <v>147</v>
      </c>
      <c r="B61" s="54">
        <v>1</v>
      </c>
      <c r="C61" s="55" t="s">
        <v>148</v>
      </c>
      <c r="D61" s="56" t="s">
        <v>129</v>
      </c>
      <c r="E61" s="57">
        <v>85112.184</v>
      </c>
      <c r="F61" s="58">
        <v>85112.184</v>
      </c>
    </row>
    <row r="62" spans="1:6" s="49" customFormat="1" ht="18" customHeight="1">
      <c r="A62" s="41" t="s">
        <v>115</v>
      </c>
      <c r="B62" s="40">
        <f>B50</f>
        <v>3040.4</v>
      </c>
      <c r="C62" s="45">
        <v>12</v>
      </c>
      <c r="D62" s="46"/>
      <c r="E62" s="47">
        <v>4.01</v>
      </c>
      <c r="F62" s="48">
        <f>B62*C62*E62</f>
        <v>146304.048</v>
      </c>
    </row>
    <row r="63" spans="1:6" s="27" customFormat="1" ht="18" customHeight="1">
      <c r="A63" s="35" t="s">
        <v>72</v>
      </c>
      <c r="B63" s="36"/>
      <c r="C63" s="36"/>
      <c r="D63" s="37"/>
      <c r="E63" s="25">
        <f>E8+E42</f>
        <v>23.15799198570364</v>
      </c>
      <c r="F63" s="30">
        <f>F8+F42</f>
        <v>844914.706</v>
      </c>
    </row>
    <row r="64" spans="1:6" ht="15">
      <c r="A64" s="31"/>
      <c r="B64" s="32"/>
      <c r="C64" s="32"/>
      <c r="D64" s="32"/>
      <c r="E64" s="32"/>
      <c r="F64" s="32"/>
    </row>
    <row r="66" spans="1:5" ht="15">
      <c r="A66" s="18" t="s">
        <v>73</v>
      </c>
      <c r="B66" s="33"/>
      <c r="C66" s="19" t="s">
        <v>74</v>
      </c>
      <c r="E66" s="34"/>
    </row>
  </sheetData>
  <sheetProtection/>
  <mergeCells count="3">
    <mergeCell ref="A1:F1"/>
    <mergeCell ref="A2:F2"/>
    <mergeCell ref="A3:F3"/>
  </mergeCells>
  <printOptions/>
  <pageMargins left="0.35" right="0.16" top="0.5" bottom="0.41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2020-03-27T11:09:01Z</cp:lastPrinted>
  <dcterms:created xsi:type="dcterms:W3CDTF">2018-04-02T07:45:01Z</dcterms:created>
  <dcterms:modified xsi:type="dcterms:W3CDTF">2020-03-27T11:09:03Z</dcterms:modified>
  <cp:category/>
  <cp:version/>
  <cp:contentType/>
  <cp:contentStatus/>
</cp:coreProperties>
</file>